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N35" i="1" l="1"/>
  <c r="O37" i="1"/>
  <c r="P35" i="1"/>
  <c r="I35" i="1"/>
  <c r="J36" i="1"/>
  <c r="K36" i="1"/>
  <c r="I36" i="1"/>
  <c r="J35" i="1"/>
  <c r="K35" i="1"/>
  <c r="K37" i="1" s="1"/>
  <c r="F37" i="1"/>
  <c r="E37" i="1"/>
  <c r="D37" i="1"/>
  <c r="C36" i="1"/>
  <c r="C35" i="1"/>
  <c r="N32" i="1"/>
  <c r="P34" i="1"/>
  <c r="P32" i="1"/>
  <c r="J33" i="1"/>
  <c r="K33" i="1"/>
  <c r="I33" i="1"/>
  <c r="J32" i="1"/>
  <c r="K32" i="1"/>
  <c r="I32" i="1"/>
  <c r="F34" i="1"/>
  <c r="E34" i="1"/>
  <c r="C34" i="1" s="1"/>
  <c r="D34" i="1"/>
  <c r="C33" i="1"/>
  <c r="C32" i="1"/>
  <c r="I20" i="1"/>
  <c r="K21" i="1"/>
  <c r="J21" i="1"/>
  <c r="I21" i="1"/>
  <c r="K20" i="1"/>
  <c r="J20" i="1"/>
  <c r="F22" i="1"/>
  <c r="E22" i="1"/>
  <c r="D22" i="1"/>
  <c r="C21" i="1"/>
  <c r="C20" i="1"/>
  <c r="N14" i="1"/>
  <c r="Q14" i="1"/>
  <c r="K13" i="1"/>
  <c r="J13" i="1"/>
  <c r="I13" i="1"/>
  <c r="K12" i="1"/>
  <c r="J12" i="1"/>
  <c r="I12" i="1"/>
  <c r="J37" i="1" l="1"/>
  <c r="H35" i="1"/>
  <c r="I37" i="1"/>
  <c r="C37" i="1"/>
  <c r="H36" i="1"/>
  <c r="H33" i="1"/>
  <c r="I34" i="1"/>
  <c r="K34" i="1"/>
  <c r="H32" i="1"/>
  <c r="J34" i="1"/>
  <c r="H21" i="1"/>
  <c r="C22" i="1"/>
  <c r="I22" i="1"/>
  <c r="K22" i="1"/>
  <c r="H20" i="1"/>
  <c r="J22" i="1"/>
  <c r="E14" i="1"/>
  <c r="F14" i="1"/>
  <c r="D14" i="1"/>
  <c r="C14" i="1"/>
  <c r="C13" i="1"/>
  <c r="C12" i="1"/>
  <c r="H37" i="1" l="1"/>
  <c r="M35" i="1" s="1"/>
  <c r="Q36" i="1" s="1"/>
  <c r="H34" i="1"/>
  <c r="M32" i="1" s="1"/>
  <c r="H22" i="1"/>
  <c r="M20" i="1" s="1"/>
  <c r="P20" i="1" s="1"/>
  <c r="K14" i="1"/>
  <c r="J14" i="1"/>
  <c r="H12" i="1"/>
  <c r="I14" i="1"/>
  <c r="H13" i="1"/>
  <c r="O36" i="1" l="1"/>
  <c r="Q35" i="1"/>
  <c r="Q37" i="1" s="1"/>
  <c r="O35" i="1"/>
  <c r="P36" i="1"/>
  <c r="P33" i="1"/>
  <c r="Q33" i="1"/>
  <c r="O33" i="1"/>
  <c r="O32" i="1"/>
  <c r="O34" i="1" s="1"/>
  <c r="Q32" i="1"/>
  <c r="O21" i="1"/>
  <c r="P21" i="1"/>
  <c r="Q21" i="1"/>
  <c r="O20" i="1"/>
  <c r="Q20" i="1"/>
  <c r="P22" i="1"/>
  <c r="H14" i="1"/>
  <c r="M12" i="1" s="1"/>
  <c r="P13" i="1" s="1"/>
  <c r="N36" i="1" l="1"/>
  <c r="P37" i="1"/>
  <c r="N33" i="1"/>
  <c r="Q34" i="1"/>
  <c r="N34" i="1" s="1"/>
  <c r="N21" i="1"/>
  <c r="O22" i="1"/>
  <c r="Q22" i="1"/>
  <c r="N20" i="1"/>
  <c r="P12" i="1"/>
  <c r="P14" i="1" s="1"/>
  <c r="Q13" i="1"/>
  <c r="O13" i="1"/>
  <c r="O12" i="1"/>
  <c r="Q12" i="1"/>
  <c r="N37" i="1" l="1"/>
  <c r="N22" i="1"/>
  <c r="N13" i="1"/>
  <c r="N12" i="1"/>
  <c r="O14" i="1"/>
</calcChain>
</file>

<file path=xl/sharedStrings.xml><?xml version="1.0" encoding="utf-8"?>
<sst xmlns="http://schemas.openxmlformats.org/spreadsheetml/2006/main" count="84" uniqueCount="31">
  <si>
    <t>№ п/п</t>
  </si>
  <si>
    <t>Наименование медицинской организации</t>
  </si>
  <si>
    <t>Количество прикрепленного населения на 01.04.2017 - всего, в том числе по СМО:</t>
  </si>
  <si>
    <t>Филиал ООО "РГС-Медицина"-"Росгосстрах-Биробиджан-Медицина"</t>
  </si>
  <si>
    <t>Хабаровскому филиалу АО "Страховая компания "СОГАЗ-Мед"</t>
  </si>
  <si>
    <t>Дифференци-рованный подушевой нормтаив на всю деятельность на месяц в части стимулирующих выплат, ДПнв*0,03</t>
  </si>
  <si>
    <t>Сумма стимулиющих выплат за квартал по всем СМО гр.9+гр.10+гр.11</t>
  </si>
  <si>
    <t>Количество баллов за отчетный период</t>
  </si>
  <si>
    <t>Средняя стоимость балла в расчете на 1-го застрахова-нного,  гр.8стр.3/(гр.3стр.1*гр.12стр.1+гр.3стр.2-гр.12стр.2)</t>
  </si>
  <si>
    <t>Сумма стимулиющих выплат с учетом оценки результативности по всем СМО, гр.15+гр.16+гр.17</t>
  </si>
  <si>
    <t>Филиал ООО "РГС-Медицина"-"Росгосстрах-Биробиджан-Медицина", гр.5*гр.12*гр.13</t>
  </si>
  <si>
    <t>Хабаровскому филиалу АО "Страховая компания "СОГАЗ-Мед", гр.6*гр.12*гр.13</t>
  </si>
  <si>
    <t>ОГБУЗ "Облученская районная больница"</t>
  </si>
  <si>
    <t>ОГБУЗ "Смидовичская районная больница"</t>
  </si>
  <si>
    <t>ИТОГО</t>
  </si>
  <si>
    <t>Х</t>
  </si>
  <si>
    <r>
      <t xml:space="preserve">Расчет размера стимулирующих выплат  для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4"/>
        <color theme="1"/>
        <rFont val="Times New Roman"/>
        <family val="1"/>
        <charset val="204"/>
      </rPr>
      <t>(за июль-сентябрь 2018 года)</t>
    </r>
  </si>
  <si>
    <t>Филиал "Биробиджанский" АО "Страховая группа "СПАССКИЕ ВОРОТА-М"</t>
  </si>
  <si>
    <t>Филиал "Биробиджанский" АО "Страховая группа "СПАССКИЕ ВОРОТА-М", гр.4*гр.12*гр.13</t>
  </si>
  <si>
    <t>к дополнительному соглашению № 10 к Тарифному соглашению в системе ОМС ЕАО на 2018 год</t>
  </si>
  <si>
    <r>
      <t xml:space="preserve">Расчет размера стимулирующих выплат  для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4"/>
        <color theme="1"/>
        <rFont val="Times New Roman"/>
        <family val="1"/>
        <charset val="204"/>
      </rPr>
      <t>(за июль-август 2018 года)</t>
    </r>
  </si>
  <si>
    <t>ОГБУЗ "Теплоозерская центральная районная больница"</t>
  </si>
  <si>
    <t>ОГБУЗ "Валдгеймская центральная районная больница"</t>
  </si>
  <si>
    <r>
      <t xml:space="preserve">Расчет размера стимулирующих выплат  для медицинских организаций, имеющих в своем составе подразделения, оказывающие медицинскую помощь в амбулаторных, стационарных условиях и в условиях дневного стационара, к которым применяется способ оплаты по подушевому нормативу на прикрепленное население по всем видам и условиям медицинской помощи с учетом оценки показателей результативности деятельности медицинских организаций </t>
    </r>
    <r>
      <rPr>
        <b/>
        <sz val="14"/>
        <color theme="1"/>
        <rFont val="Times New Roman"/>
        <family val="1"/>
        <charset val="204"/>
      </rPr>
      <t>(за сентябрь 2018 года)</t>
    </r>
  </si>
  <si>
    <t>ОГБУЗ "Ленинская центральная районная больница"</t>
  </si>
  <si>
    <t>ОГБУЗ "Октябрьская центральная районная больница"</t>
  </si>
  <si>
    <t>Таблица 1</t>
  </si>
  <si>
    <t>Таблица 2</t>
  </si>
  <si>
    <t>Таблица 3</t>
  </si>
  <si>
    <t>Приложение № 2</t>
  </si>
  <si>
    <t>от "31" октября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</si>
</sst>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7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0" xfId="1" applyFont="1" applyAlignment="1">
      <alignment horizontal="right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3" fontId="4" fillId="3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3" fontId="4" fillId="0" borderId="1" xfId="2" applyFont="1" applyFill="1" applyBorder="1" applyAlignment="1">
      <alignment horizontal="center" vertical="center"/>
    </xf>
    <xf numFmtId="43" fontId="4" fillId="0" borderId="1" xfId="2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3" fontId="10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Fill="1" applyBorder="1" applyAlignment="1">
      <alignment horizontal="center" vertical="center"/>
    </xf>
    <xf numFmtId="43" fontId="10" fillId="0" borderId="1" xfId="0" applyNumberFormat="1" applyFont="1" applyBorder="1"/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right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topLeftCell="G1" zoomScaleNormal="100" workbookViewId="0">
      <selection activeCell="J4" sqref="J4"/>
    </sheetView>
  </sheetViews>
  <sheetFormatPr defaultRowHeight="15" x14ac:dyDescent="0.25"/>
  <cols>
    <col min="1" max="1" width="6.5703125" style="5" customWidth="1"/>
    <col min="2" max="2" width="22.42578125" style="5" customWidth="1"/>
    <col min="3" max="3" width="15.42578125" style="5" customWidth="1"/>
    <col min="4" max="4" width="17.7109375" style="5" bestFit="1" customWidth="1"/>
    <col min="5" max="5" width="16.28515625" style="5" customWidth="1"/>
    <col min="6" max="6" width="14.28515625" style="5" bestFit="1" customWidth="1"/>
    <col min="7" max="7" width="14.7109375" style="5" customWidth="1"/>
    <col min="8" max="8" width="16.140625" style="5" customWidth="1"/>
    <col min="9" max="9" width="14.85546875" style="5" bestFit="1" customWidth="1"/>
    <col min="10" max="10" width="16.28515625" style="5" bestFit="1" customWidth="1"/>
    <col min="11" max="11" width="14.85546875" style="5" bestFit="1" customWidth="1"/>
    <col min="12" max="12" width="13.42578125" style="5" customWidth="1"/>
    <col min="13" max="13" width="15.28515625" style="5" customWidth="1"/>
    <col min="14" max="14" width="16.5703125" style="5" bestFit="1" customWidth="1"/>
    <col min="15" max="15" width="18" style="5" customWidth="1"/>
    <col min="16" max="16" width="16.28515625" style="5" bestFit="1" customWidth="1"/>
    <col min="17" max="17" width="15" style="5" customWidth="1"/>
    <col min="18" max="16384" width="9.140625" style="5"/>
  </cols>
  <sheetData>
    <row r="1" spans="1:17" ht="15.75" x14ac:dyDescent="0.25">
      <c r="N1" s="6"/>
      <c r="O1" s="6"/>
      <c r="P1" s="27" t="s">
        <v>29</v>
      </c>
      <c r="Q1" s="27"/>
    </row>
    <row r="2" spans="1:17" ht="15.75" x14ac:dyDescent="0.25">
      <c r="F2" s="1"/>
      <c r="K2" s="27" t="s">
        <v>19</v>
      </c>
      <c r="L2" s="27"/>
      <c r="M2" s="27"/>
      <c r="N2" s="27"/>
      <c r="O2" s="27"/>
      <c r="P2" s="27"/>
      <c r="Q2" s="27"/>
    </row>
    <row r="3" spans="1:17" ht="15.75" x14ac:dyDescent="0.25">
      <c r="F3" s="1"/>
      <c r="N3" s="27" t="s">
        <v>30</v>
      </c>
      <c r="O3" s="27"/>
      <c r="P3" s="27"/>
      <c r="Q3" s="27"/>
    </row>
    <row r="4" spans="1:17" ht="15.75" x14ac:dyDescent="0.25">
      <c r="F4" s="11"/>
      <c r="N4" s="11"/>
      <c r="O4" s="11"/>
      <c r="P4" s="11"/>
      <c r="Q4" s="11"/>
    </row>
    <row r="5" spans="1:17" ht="15.75" x14ac:dyDescent="0.25">
      <c r="F5" s="11"/>
      <c r="N5" s="11"/>
      <c r="O5" s="11"/>
      <c r="P5" s="11"/>
      <c r="Q5" s="11"/>
    </row>
    <row r="6" spans="1:17" ht="15.75" x14ac:dyDescent="0.25">
      <c r="F6" s="1"/>
      <c r="N6" s="6"/>
      <c r="O6" s="6"/>
    </row>
    <row r="7" spans="1:17" ht="15.75" x14ac:dyDescent="0.25">
      <c r="C7" s="6"/>
      <c r="D7" s="6"/>
      <c r="E7" s="1"/>
      <c r="F7" s="1"/>
      <c r="G7" s="1"/>
    </row>
    <row r="8" spans="1:17" ht="63" customHeight="1" x14ac:dyDescent="0.25">
      <c r="A8" s="26" t="s">
        <v>16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ht="15.75" x14ac:dyDescent="0.25">
      <c r="A9" s="2"/>
      <c r="B9" s="2"/>
      <c r="C9" s="2"/>
      <c r="D9" s="2"/>
      <c r="E9" s="2"/>
      <c r="Q9" s="24" t="s">
        <v>26</v>
      </c>
    </row>
    <row r="10" spans="1:17" ht="163.5" customHeight="1" x14ac:dyDescent="0.25">
      <c r="A10" s="3" t="s">
        <v>0</v>
      </c>
      <c r="B10" s="4" t="s">
        <v>1</v>
      </c>
      <c r="C10" s="4" t="s">
        <v>2</v>
      </c>
      <c r="D10" s="4" t="s">
        <v>17</v>
      </c>
      <c r="E10" s="4" t="s">
        <v>3</v>
      </c>
      <c r="F10" s="4" t="s">
        <v>4</v>
      </c>
      <c r="G10" s="8" t="s">
        <v>5</v>
      </c>
      <c r="H10" s="8" t="s">
        <v>6</v>
      </c>
      <c r="I10" s="4" t="s">
        <v>17</v>
      </c>
      <c r="J10" s="4" t="s">
        <v>3</v>
      </c>
      <c r="K10" s="4" t="s">
        <v>4</v>
      </c>
      <c r="L10" s="8" t="s">
        <v>7</v>
      </c>
      <c r="M10" s="8" t="s">
        <v>8</v>
      </c>
      <c r="N10" s="8" t="s">
        <v>9</v>
      </c>
      <c r="O10" s="4" t="s">
        <v>18</v>
      </c>
      <c r="P10" s="4" t="s">
        <v>10</v>
      </c>
      <c r="Q10" s="4" t="s">
        <v>11</v>
      </c>
    </row>
    <row r="11" spans="1:17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30" x14ac:dyDescent="0.25">
      <c r="A12" s="9">
        <v>1</v>
      </c>
      <c r="B12" s="10" t="s">
        <v>12</v>
      </c>
      <c r="C12" s="13">
        <f>D12+E12+F12</f>
        <v>11883</v>
      </c>
      <c r="D12" s="12">
        <v>125</v>
      </c>
      <c r="E12" s="12">
        <v>10085</v>
      </c>
      <c r="F12" s="12">
        <v>1673</v>
      </c>
      <c r="G12" s="14">
        <v>26.77</v>
      </c>
      <c r="H12" s="15">
        <f>I12+J12+K12</f>
        <v>954323.73</v>
      </c>
      <c r="I12" s="15">
        <f>ROUND((D12*$G$12)*3,2)</f>
        <v>10038.75</v>
      </c>
      <c r="J12" s="15">
        <f>ROUND((E12*$G$12)*3,2)</f>
        <v>809926.35</v>
      </c>
      <c r="K12" s="15">
        <f>ROUND((F12*$G$12)*3,2)</f>
        <v>134358.63</v>
      </c>
      <c r="L12" s="16">
        <v>94</v>
      </c>
      <c r="M12" s="25">
        <f>H14/(C12*L12+C13*L13)</f>
        <v>0.84666874060247832</v>
      </c>
      <c r="N12" s="17">
        <f t="shared" ref="N12" si="0">O12+P12+Q12</f>
        <v>945730.67659044941</v>
      </c>
      <c r="O12" s="18">
        <f>D12*L12*M12</f>
        <v>9948.3577020791199</v>
      </c>
      <c r="P12" s="18">
        <f>E12*L12*M12</f>
        <v>802633.49940374342</v>
      </c>
      <c r="Q12" s="18">
        <f>F12*L12*M12</f>
        <v>133148.81948462693</v>
      </c>
    </row>
    <row r="13" spans="1:17" ht="45" x14ac:dyDescent="0.25">
      <c r="A13" s="9">
        <v>2</v>
      </c>
      <c r="B13" s="10" t="s">
        <v>13</v>
      </c>
      <c r="C13" s="13">
        <f>D13+E13+F13</f>
        <v>8857</v>
      </c>
      <c r="D13" s="12">
        <v>1266</v>
      </c>
      <c r="E13" s="12">
        <v>7174</v>
      </c>
      <c r="F13" s="12">
        <v>417</v>
      </c>
      <c r="G13" s="14">
        <v>26.77</v>
      </c>
      <c r="H13" s="15">
        <f>I13+J13+K13</f>
        <v>711305.66999999993</v>
      </c>
      <c r="I13" s="15">
        <f>ROUND((D13*$G$13)*3,2)</f>
        <v>101672.46</v>
      </c>
      <c r="J13" s="15">
        <f>ROUND((E13*$G$13)*3,2)</f>
        <v>576143.93999999994</v>
      </c>
      <c r="K13" s="15">
        <f>ROUND((F13*$G$13)*3,2)</f>
        <v>33489.269999999997</v>
      </c>
      <c r="L13" s="16">
        <v>96</v>
      </c>
      <c r="M13" s="25"/>
      <c r="N13" s="17">
        <f>O13+P13+Q13</f>
        <v>719898.7234095505</v>
      </c>
      <c r="O13" s="18">
        <f>D13*L13*M12</f>
        <v>102900.7320578628</v>
      </c>
      <c r="P13" s="18">
        <f>E13*L13*M12</f>
        <v>583104.14832788927</v>
      </c>
      <c r="Q13" s="18">
        <f>F13*L13*M12</f>
        <v>33893.843023798414</v>
      </c>
    </row>
    <row r="14" spans="1:17" ht="15.75" x14ac:dyDescent="0.25">
      <c r="A14" s="19">
        <v>3</v>
      </c>
      <c r="B14" s="20" t="s">
        <v>14</v>
      </c>
      <c r="C14" s="21">
        <f>D14+E14+F14</f>
        <v>20740</v>
      </c>
      <c r="D14" s="22">
        <f>D12+D13</f>
        <v>1391</v>
      </c>
      <c r="E14" s="22">
        <f t="shared" ref="E14:F14" si="1">E12+E13</f>
        <v>17259</v>
      </c>
      <c r="F14" s="22">
        <f t="shared" si="1"/>
        <v>2090</v>
      </c>
      <c r="G14" s="19" t="s">
        <v>15</v>
      </c>
      <c r="H14" s="23">
        <f>I14+J14+K14</f>
        <v>1665629.4</v>
      </c>
      <c r="I14" s="23">
        <f>I12+I13</f>
        <v>111711.21</v>
      </c>
      <c r="J14" s="23">
        <f t="shared" ref="J14:K14" si="2">J12+J13</f>
        <v>1386070.29</v>
      </c>
      <c r="K14" s="23">
        <f t="shared" si="2"/>
        <v>167847.9</v>
      </c>
      <c r="L14" s="19" t="s">
        <v>15</v>
      </c>
      <c r="M14" s="19" t="s">
        <v>15</v>
      </c>
      <c r="N14" s="23">
        <f>O14+P14+Q14</f>
        <v>1665629.4</v>
      </c>
      <c r="O14" s="23">
        <f>O12+O13</f>
        <v>112849.08975994191</v>
      </c>
      <c r="P14" s="23">
        <f t="shared" ref="P14" si="3">P12+P13</f>
        <v>1385737.6477316327</v>
      </c>
      <c r="Q14" s="23">
        <f>Q12+Q13</f>
        <v>167042.66250842536</v>
      </c>
    </row>
    <row r="15" spans="1:17" x14ac:dyDescent="0.25">
      <c r="A15" s="7"/>
    </row>
    <row r="16" spans="1:17" ht="54.75" customHeight="1" x14ac:dyDescent="0.25">
      <c r="A16" s="26" t="s">
        <v>20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</row>
    <row r="17" spans="1:17" ht="15.75" x14ac:dyDescent="0.25">
      <c r="A17" s="2"/>
      <c r="B17" s="2"/>
      <c r="C17" s="2"/>
      <c r="D17" s="2"/>
      <c r="E17" s="2"/>
      <c r="Q17" s="24" t="s">
        <v>27</v>
      </c>
    </row>
    <row r="18" spans="1:17" ht="165" x14ac:dyDescent="0.25">
      <c r="A18" s="3" t="s">
        <v>0</v>
      </c>
      <c r="B18" s="4" t="s">
        <v>1</v>
      </c>
      <c r="C18" s="4" t="s">
        <v>2</v>
      </c>
      <c r="D18" s="4" t="s">
        <v>17</v>
      </c>
      <c r="E18" s="4" t="s">
        <v>3</v>
      </c>
      <c r="F18" s="4" t="s">
        <v>4</v>
      </c>
      <c r="G18" s="8" t="s">
        <v>5</v>
      </c>
      <c r="H18" s="8" t="s">
        <v>6</v>
      </c>
      <c r="I18" s="4" t="s">
        <v>17</v>
      </c>
      <c r="J18" s="4" t="s">
        <v>3</v>
      </c>
      <c r="K18" s="4" t="s">
        <v>4</v>
      </c>
      <c r="L18" s="8" t="s">
        <v>7</v>
      </c>
      <c r="M18" s="8" t="s">
        <v>8</v>
      </c>
      <c r="N18" s="8" t="s">
        <v>9</v>
      </c>
      <c r="O18" s="4" t="s">
        <v>18</v>
      </c>
      <c r="P18" s="4" t="s">
        <v>10</v>
      </c>
      <c r="Q18" s="4" t="s">
        <v>11</v>
      </c>
    </row>
    <row r="19" spans="1:17" x14ac:dyDescent="0.25">
      <c r="A19" s="9">
        <v>1</v>
      </c>
      <c r="B19" s="9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</row>
    <row r="20" spans="1:17" ht="60" x14ac:dyDescent="0.25">
      <c r="A20" s="9">
        <v>1</v>
      </c>
      <c r="B20" s="10" t="s">
        <v>21</v>
      </c>
      <c r="C20" s="13">
        <f>D20+E20+F20</f>
        <v>16989</v>
      </c>
      <c r="D20" s="12">
        <v>1756</v>
      </c>
      <c r="E20" s="12">
        <v>8486</v>
      </c>
      <c r="F20" s="12">
        <v>6747</v>
      </c>
      <c r="G20" s="14">
        <v>14.02</v>
      </c>
      <c r="H20" s="15">
        <f>I20+J20+K20</f>
        <v>476371.56</v>
      </c>
      <c r="I20" s="15">
        <f>ROUND((D20*$G$20)*2,2)</f>
        <v>49238.239999999998</v>
      </c>
      <c r="J20" s="15">
        <f>ROUND((E20*$G$20)*2,2)</f>
        <v>237947.44</v>
      </c>
      <c r="K20" s="15">
        <f>ROUND((F20*$G$20)*2,2)</f>
        <v>189185.88</v>
      </c>
      <c r="L20" s="16">
        <v>90</v>
      </c>
      <c r="M20" s="25">
        <f>H22/(C20*L20+C21*L21)</f>
        <v>0.31155555555555559</v>
      </c>
      <c r="N20" s="17">
        <f t="shared" ref="N20" si="4">O20+P20+Q20</f>
        <v>476371.56000000006</v>
      </c>
      <c r="O20" s="18">
        <f>D20*L20*M20</f>
        <v>49238.240000000005</v>
      </c>
      <c r="P20" s="18">
        <f>E20*L20*M20</f>
        <v>237947.44000000003</v>
      </c>
      <c r="Q20" s="18">
        <f>F20*L20*M20</f>
        <v>189185.88</v>
      </c>
    </row>
    <row r="21" spans="1:17" ht="45" x14ac:dyDescent="0.25">
      <c r="A21" s="9">
        <v>2</v>
      </c>
      <c r="B21" s="10" t="s">
        <v>22</v>
      </c>
      <c r="C21" s="13">
        <f>D21+E21+F21</f>
        <v>11024</v>
      </c>
      <c r="D21" s="12">
        <v>698</v>
      </c>
      <c r="E21" s="12">
        <v>7632</v>
      </c>
      <c r="F21" s="12">
        <v>2694</v>
      </c>
      <c r="G21" s="14">
        <v>14.02</v>
      </c>
      <c r="H21" s="15">
        <f>I21+J21+K21</f>
        <v>309112.96000000002</v>
      </c>
      <c r="I21" s="15">
        <f>ROUND((D21*$G$21)*2,2)</f>
        <v>19571.919999999998</v>
      </c>
      <c r="J21" s="15">
        <f>ROUND((E21*$G$21)*2,2)</f>
        <v>214001.28</v>
      </c>
      <c r="K21" s="15">
        <f>ROUND((F21*$G$21)*2,2)</f>
        <v>75539.759999999995</v>
      </c>
      <c r="L21" s="16">
        <v>90</v>
      </c>
      <c r="M21" s="25"/>
      <c r="N21" s="17">
        <f>O21+P21+Q21</f>
        <v>309112.96000000008</v>
      </c>
      <c r="O21" s="18">
        <f>D21*L21*M20</f>
        <v>19571.920000000002</v>
      </c>
      <c r="P21" s="18">
        <f>E21*L21*M20</f>
        <v>214001.28000000003</v>
      </c>
      <c r="Q21" s="18">
        <f>F21*L21*M20</f>
        <v>75539.760000000009</v>
      </c>
    </row>
    <row r="22" spans="1:17" ht="15.75" x14ac:dyDescent="0.25">
      <c r="A22" s="19">
        <v>3</v>
      </c>
      <c r="B22" s="20" t="s">
        <v>14</v>
      </c>
      <c r="C22" s="21">
        <f>D22+E22+F22</f>
        <v>28013</v>
      </c>
      <c r="D22" s="22">
        <f>D20+D21</f>
        <v>2454</v>
      </c>
      <c r="E22" s="22">
        <f t="shared" ref="E22:F22" si="5">E20+E21</f>
        <v>16118</v>
      </c>
      <c r="F22" s="22">
        <f t="shared" si="5"/>
        <v>9441</v>
      </c>
      <c r="G22" s="19" t="s">
        <v>15</v>
      </c>
      <c r="H22" s="23">
        <f>I22+J22+K22</f>
        <v>785484.52</v>
      </c>
      <c r="I22" s="23">
        <f>I20+I21</f>
        <v>68810.16</v>
      </c>
      <c r="J22" s="23">
        <f t="shared" ref="J22:K22" si="6">J20+J21</f>
        <v>451948.72</v>
      </c>
      <c r="K22" s="23">
        <f t="shared" si="6"/>
        <v>264725.64</v>
      </c>
      <c r="L22" s="19" t="s">
        <v>15</v>
      </c>
      <c r="M22" s="19" t="s">
        <v>15</v>
      </c>
      <c r="N22" s="23">
        <f>O22+P22+Q22</f>
        <v>785484.52000000014</v>
      </c>
      <c r="O22" s="23">
        <f>O20+O21</f>
        <v>68810.16</v>
      </c>
      <c r="P22" s="23">
        <f t="shared" ref="P22" si="7">P20+P21</f>
        <v>451948.72000000009</v>
      </c>
      <c r="Q22" s="23">
        <f>Q20+Q21</f>
        <v>264725.64</v>
      </c>
    </row>
    <row r="28" spans="1:17" ht="54.75" customHeight="1" x14ac:dyDescent="0.25">
      <c r="A28" s="26" t="s">
        <v>23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</row>
    <row r="29" spans="1:17" ht="15.75" x14ac:dyDescent="0.25">
      <c r="A29" s="2"/>
      <c r="B29" s="2"/>
      <c r="C29" s="2"/>
      <c r="D29" s="2"/>
      <c r="E29" s="2"/>
      <c r="Q29" s="24" t="s">
        <v>28</v>
      </c>
    </row>
    <row r="30" spans="1:17" ht="165" x14ac:dyDescent="0.25">
      <c r="A30" s="3" t="s">
        <v>0</v>
      </c>
      <c r="B30" s="4" t="s">
        <v>1</v>
      </c>
      <c r="C30" s="4" t="s">
        <v>2</v>
      </c>
      <c r="D30" s="4" t="s">
        <v>17</v>
      </c>
      <c r="E30" s="4" t="s">
        <v>3</v>
      </c>
      <c r="F30" s="4" t="s">
        <v>4</v>
      </c>
      <c r="G30" s="8" t="s">
        <v>5</v>
      </c>
      <c r="H30" s="8" t="s">
        <v>6</v>
      </c>
      <c r="I30" s="4" t="s">
        <v>17</v>
      </c>
      <c r="J30" s="4" t="s">
        <v>3</v>
      </c>
      <c r="K30" s="4" t="s">
        <v>4</v>
      </c>
      <c r="L30" s="8" t="s">
        <v>7</v>
      </c>
      <c r="M30" s="8" t="s">
        <v>8</v>
      </c>
      <c r="N30" s="8" t="s">
        <v>9</v>
      </c>
      <c r="O30" s="4" t="s">
        <v>18</v>
      </c>
      <c r="P30" s="4" t="s">
        <v>10</v>
      </c>
      <c r="Q30" s="4" t="s">
        <v>11</v>
      </c>
    </row>
    <row r="31" spans="1:17" x14ac:dyDescent="0.25">
      <c r="A31" s="9">
        <v>1</v>
      </c>
      <c r="B31" s="9">
        <v>2</v>
      </c>
      <c r="C31" s="9">
        <v>3</v>
      </c>
      <c r="D31" s="9">
        <v>4</v>
      </c>
      <c r="E31" s="9">
        <v>5</v>
      </c>
      <c r="F31" s="9">
        <v>6</v>
      </c>
      <c r="G31" s="9">
        <v>7</v>
      </c>
      <c r="H31" s="9">
        <v>8</v>
      </c>
      <c r="I31" s="9">
        <v>9</v>
      </c>
      <c r="J31" s="9">
        <v>10</v>
      </c>
      <c r="K31" s="9">
        <v>11</v>
      </c>
      <c r="L31" s="9">
        <v>12</v>
      </c>
      <c r="M31" s="9">
        <v>13</v>
      </c>
      <c r="N31" s="9">
        <v>14</v>
      </c>
      <c r="O31" s="9">
        <v>15</v>
      </c>
      <c r="P31" s="9">
        <v>16</v>
      </c>
      <c r="Q31" s="9">
        <v>17</v>
      </c>
    </row>
    <row r="32" spans="1:17" ht="60" x14ac:dyDescent="0.25">
      <c r="A32" s="9">
        <v>1</v>
      </c>
      <c r="B32" s="10" t="s">
        <v>21</v>
      </c>
      <c r="C32" s="13">
        <f t="shared" ref="C32:C37" si="8">D32+E32+F32</f>
        <v>16989</v>
      </c>
      <c r="D32" s="12">
        <v>1756</v>
      </c>
      <c r="E32" s="12">
        <v>8486</v>
      </c>
      <c r="F32" s="12">
        <v>6747</v>
      </c>
      <c r="G32" s="14">
        <v>15.06</v>
      </c>
      <c r="H32" s="15">
        <f t="shared" ref="H32:H37" si="9">I32+J32+K32</f>
        <v>255854.34000000003</v>
      </c>
      <c r="I32" s="15">
        <f>ROUND((D32*$G$32)*1,2)</f>
        <v>26445.360000000001</v>
      </c>
      <c r="J32" s="15">
        <f t="shared" ref="J32:K32" si="10">ROUND((E32*$G$32)*1,2)</f>
        <v>127799.16</v>
      </c>
      <c r="K32" s="15">
        <f t="shared" si="10"/>
        <v>101609.82</v>
      </c>
      <c r="L32" s="16">
        <v>90</v>
      </c>
      <c r="M32" s="25">
        <f>H34/(C32*L32+C33*L33)</f>
        <v>0.16588266519032188</v>
      </c>
      <c r="N32" s="17">
        <f>O32+P32+Q32+0.01</f>
        <v>253636.25390265411</v>
      </c>
      <c r="O32" s="18">
        <f>D32*L32*M32</f>
        <v>26216.096406678469</v>
      </c>
      <c r="P32" s="18">
        <f>E32*L32*M32-0.01</f>
        <v>126691.21671245644</v>
      </c>
      <c r="Q32" s="18">
        <f>F32*L32*M32</f>
        <v>100728.93078351916</v>
      </c>
    </row>
    <row r="33" spans="1:17" ht="45" x14ac:dyDescent="0.25">
      <c r="A33" s="9">
        <v>2</v>
      </c>
      <c r="B33" s="10" t="s">
        <v>22</v>
      </c>
      <c r="C33" s="13">
        <f t="shared" si="8"/>
        <v>11024</v>
      </c>
      <c r="D33" s="12">
        <v>698</v>
      </c>
      <c r="E33" s="12">
        <v>7632</v>
      </c>
      <c r="F33" s="12">
        <v>2694</v>
      </c>
      <c r="G33" s="14">
        <v>15.06</v>
      </c>
      <c r="H33" s="15">
        <f t="shared" si="9"/>
        <v>166021.44</v>
      </c>
      <c r="I33" s="15">
        <f>ROUND((D33*$G$33)*1,2)</f>
        <v>10511.88</v>
      </c>
      <c r="J33" s="15">
        <f t="shared" ref="J33:K33" si="11">ROUND((E33*$G$33)*1,2)</f>
        <v>114937.92</v>
      </c>
      <c r="K33" s="15">
        <f t="shared" si="11"/>
        <v>40571.64</v>
      </c>
      <c r="L33" s="16">
        <v>92</v>
      </c>
      <c r="M33" s="25"/>
      <c r="N33" s="17">
        <f>O33+P33+Q33</f>
        <v>168239.52609734598</v>
      </c>
      <c r="O33" s="18">
        <f>D33*L33*M32</f>
        <v>10652.32122786171</v>
      </c>
      <c r="P33" s="18">
        <f>E33*L33*M32</f>
        <v>116473.51806739336</v>
      </c>
      <c r="Q33" s="18">
        <f>F33*L33*M32</f>
        <v>41113.686802090895</v>
      </c>
    </row>
    <row r="34" spans="1:17" ht="15.75" x14ac:dyDescent="0.25">
      <c r="A34" s="19">
        <v>3</v>
      </c>
      <c r="B34" s="20" t="s">
        <v>14</v>
      </c>
      <c r="C34" s="21">
        <f t="shared" si="8"/>
        <v>28013</v>
      </c>
      <c r="D34" s="22">
        <f>D32+D33</f>
        <v>2454</v>
      </c>
      <c r="E34" s="22">
        <f t="shared" ref="E34:F34" si="12">E32+E33</f>
        <v>16118</v>
      </c>
      <c r="F34" s="22">
        <f t="shared" si="12"/>
        <v>9441</v>
      </c>
      <c r="G34" s="19" t="s">
        <v>15</v>
      </c>
      <c r="H34" s="23">
        <f t="shared" si="9"/>
        <v>421875.78</v>
      </c>
      <c r="I34" s="23">
        <f>I32+I33</f>
        <v>36957.24</v>
      </c>
      <c r="J34" s="23">
        <f t="shared" ref="J34:K34" si="13">J32+J33</f>
        <v>242737.08000000002</v>
      </c>
      <c r="K34" s="23">
        <f t="shared" si="13"/>
        <v>142181.46000000002</v>
      </c>
      <c r="L34" s="19" t="s">
        <v>15</v>
      </c>
      <c r="M34" s="19" t="s">
        <v>15</v>
      </c>
      <c r="N34" s="23">
        <f>O34+P34+Q34</f>
        <v>421875.78</v>
      </c>
      <c r="O34" s="23">
        <f>O32+O33</f>
        <v>36868.417634540179</v>
      </c>
      <c r="P34" s="23">
        <f>P32+P33+0.01</f>
        <v>243164.74477984983</v>
      </c>
      <c r="Q34" s="23">
        <f>Q32+Q33</f>
        <v>141842.61758561005</v>
      </c>
    </row>
    <row r="35" spans="1:17" ht="45" x14ac:dyDescent="0.25">
      <c r="A35" s="9">
        <v>4</v>
      </c>
      <c r="B35" s="10" t="s">
        <v>24</v>
      </c>
      <c r="C35" s="13">
        <f t="shared" si="8"/>
        <v>16529</v>
      </c>
      <c r="D35" s="12">
        <v>3751</v>
      </c>
      <c r="E35" s="12">
        <v>11099</v>
      </c>
      <c r="F35" s="12">
        <v>1679</v>
      </c>
      <c r="G35" s="14">
        <v>16.149999999999999</v>
      </c>
      <c r="H35" s="15">
        <f t="shared" si="9"/>
        <v>266943.34999999998</v>
      </c>
      <c r="I35" s="15">
        <f>ROUND((D35*$G$35)*1,2)</f>
        <v>60578.65</v>
      </c>
      <c r="J35" s="15">
        <f t="shared" ref="J35:K35" si="14">ROUND((E35*$G$35)*1,2)</f>
        <v>179248.85</v>
      </c>
      <c r="K35" s="15">
        <f t="shared" si="14"/>
        <v>27115.85</v>
      </c>
      <c r="L35" s="16">
        <v>88</v>
      </c>
      <c r="M35" s="25">
        <f>H37/(C35*L35+C36*L36)</f>
        <v>0.17890972476911282</v>
      </c>
      <c r="N35" s="17">
        <f>O35+P35+Q35</f>
        <v>260233.49798236258</v>
      </c>
      <c r="O35" s="18">
        <f>D35*L35*M35</f>
        <v>59055.953229586914</v>
      </c>
      <c r="P35" s="18">
        <f>E35*L35*M35</f>
        <v>174743.27509868972</v>
      </c>
      <c r="Q35" s="18">
        <f>F35*L35*M35</f>
        <v>26434.269654085958</v>
      </c>
    </row>
    <row r="36" spans="1:17" ht="45" x14ac:dyDescent="0.25">
      <c r="A36" s="9">
        <v>5</v>
      </c>
      <c r="B36" s="10" t="s">
        <v>25</v>
      </c>
      <c r="C36" s="13">
        <f t="shared" si="8"/>
        <v>10052</v>
      </c>
      <c r="D36" s="12">
        <v>87</v>
      </c>
      <c r="E36" s="12">
        <v>9503</v>
      </c>
      <c r="F36" s="12">
        <v>462</v>
      </c>
      <c r="G36" s="14">
        <v>16.149999999999999</v>
      </c>
      <c r="H36" s="15">
        <f t="shared" si="9"/>
        <v>162339.79999999999</v>
      </c>
      <c r="I36" s="15">
        <f>ROUND((D36*$G$36)*1,2)</f>
        <v>1405.05</v>
      </c>
      <c r="J36" s="15">
        <f t="shared" ref="J36:K36" si="15">ROUND((E36*$G$36)*1,2)</f>
        <v>153473.45000000001</v>
      </c>
      <c r="K36" s="15">
        <f t="shared" si="15"/>
        <v>7461.3</v>
      </c>
      <c r="L36" s="16">
        <v>94</v>
      </c>
      <c r="M36" s="25"/>
      <c r="N36" s="17">
        <f>O36+P36+Q36</f>
        <v>169049.65201763748</v>
      </c>
      <c r="O36" s="18">
        <f>D36*L36*M35</f>
        <v>1463.1237291618047</v>
      </c>
      <c r="P36" s="18">
        <f>E36*L36*M35</f>
        <v>159816.83676120263</v>
      </c>
      <c r="Q36" s="18">
        <f>F36*L36*M35</f>
        <v>7769.6915272730312</v>
      </c>
    </row>
    <row r="37" spans="1:17" ht="15.75" x14ac:dyDescent="0.25">
      <c r="A37" s="19">
        <v>6</v>
      </c>
      <c r="B37" s="20" t="s">
        <v>14</v>
      </c>
      <c r="C37" s="21">
        <f t="shared" si="8"/>
        <v>26581</v>
      </c>
      <c r="D37" s="22">
        <f>D35+D36</f>
        <v>3838</v>
      </c>
      <c r="E37" s="22">
        <f t="shared" ref="E37:F37" si="16">E35+E36</f>
        <v>20602</v>
      </c>
      <c r="F37" s="22">
        <f t="shared" si="16"/>
        <v>2141</v>
      </c>
      <c r="G37" s="19" t="s">
        <v>15</v>
      </c>
      <c r="H37" s="23">
        <f t="shared" si="9"/>
        <v>429283.15000000008</v>
      </c>
      <c r="I37" s="23">
        <f>I35+I36</f>
        <v>61983.700000000004</v>
      </c>
      <c r="J37" s="23">
        <f t="shared" ref="J37:K37" si="17">J35+J36</f>
        <v>332722.30000000005</v>
      </c>
      <c r="K37" s="23">
        <f t="shared" si="17"/>
        <v>34577.15</v>
      </c>
      <c r="L37" s="19" t="s">
        <v>15</v>
      </c>
      <c r="M37" s="19" t="s">
        <v>15</v>
      </c>
      <c r="N37" s="23">
        <f>O37+P37+Q37</f>
        <v>429283.15000000014</v>
      </c>
      <c r="O37" s="23">
        <f>O35+O36-0.01</f>
        <v>60519.066958748714</v>
      </c>
      <c r="P37" s="23">
        <f>P35+P36+0.01</f>
        <v>334560.12185989239</v>
      </c>
      <c r="Q37" s="23">
        <f>Q35+Q36</f>
        <v>34203.961181358987</v>
      </c>
    </row>
  </sheetData>
  <mergeCells count="10">
    <mergeCell ref="A16:Q16"/>
    <mergeCell ref="M20:M21"/>
    <mergeCell ref="A28:Q28"/>
    <mergeCell ref="M32:M33"/>
    <mergeCell ref="M35:M36"/>
    <mergeCell ref="M12:M13"/>
    <mergeCell ref="A8:Q8"/>
    <mergeCell ref="P1:Q1"/>
    <mergeCell ref="N3:Q3"/>
    <mergeCell ref="K2:Q2"/>
  </mergeCells>
  <pageMargins left="3.937007874015748E-2" right="3.937007874015748E-2" top="3.937007874015748E-2" bottom="3.937007874015748E-2" header="3.937007874015748E-2" footer="3.937007874015748E-2"/>
  <pageSetup paperSize="9" scale="54" orientation="landscape" horizontalDpi="0" verticalDpi="0" r:id="rId1"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2018-11-01T06:21:59Z</dcterms:modified>
</cp:coreProperties>
</file>